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nWhittaker\SusHealthcare Dropbox\Specialties\Kidney Care\Group Scholars Programme\individual scholar documentation\Gareth\"/>
    </mc:Choice>
  </mc:AlternateContent>
  <xr:revisionPtr revIDLastSave="0" documentId="13_ncr:1_{3404D710-32D4-44B2-8CCA-400379AD7183}" xr6:coauthVersionLast="47" xr6:coauthVersionMax="47" xr10:uidLastSave="{00000000-0000-0000-0000-000000000000}"/>
  <bookViews>
    <workbookView xWindow="-110" yWindow="-110" windowWidth="19420" windowHeight="10420" xr2:uid="{CACD184A-983C-48B6-85C4-2751409012FA}"/>
  </bookViews>
  <sheets>
    <sheet name="SusQI sheet" sheetId="4" r:id="rId1"/>
    <sheet name="Assumptions sheet" sheetId="6" r:id="rId2"/>
    <sheet name="Workings sheet" sheetId="5" r:id="rId3"/>
    <sheet name="Info sheet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6" i="5" l="1"/>
  <c r="B12" i="4" l="1"/>
  <c r="B9" i="5"/>
  <c r="A8" i="5"/>
  <c r="A9" i="5" s="1"/>
  <c r="D6" i="5"/>
  <c r="D9" i="5" l="1"/>
  <c r="A10" i="5" s="1"/>
  <c r="D10" i="5" s="1"/>
  <c r="A46" i="5" s="1"/>
  <c r="D46" i="5" s="1"/>
  <c r="J22" i="4" s="1"/>
  <c r="D8" i="5"/>
  <c r="A28" i="5" l="1"/>
  <c r="D28" i="5" s="1"/>
  <c r="D38" i="5" s="1"/>
  <c r="D39" i="5" s="1"/>
  <c r="D14" i="5"/>
  <c r="D15" i="5" s="1"/>
  <c r="D16" i="5" s="1"/>
  <c r="D22" i="5"/>
  <c r="D40" i="5" l="1"/>
  <c r="D41" i="5" s="1"/>
  <c r="A32" i="5"/>
  <c r="D32" i="5" s="1"/>
  <c r="D33" i="5" s="1"/>
  <c r="B34" i="5" s="1"/>
  <c r="D29" i="5"/>
  <c r="D30" i="5" s="1"/>
  <c r="A34" i="5" s="1"/>
  <c r="D17" i="5"/>
  <c r="J15" i="4" s="1"/>
  <c r="J14" i="4"/>
  <c r="D24" i="5"/>
  <c r="J17" i="4" s="1"/>
  <c r="D23" i="5"/>
  <c r="J16" i="4" s="1"/>
  <c r="D34" i="5" l="1"/>
  <c r="F41" i="5"/>
  <c r="F42" i="5" s="1"/>
  <c r="J21" i="4" s="1"/>
  <c r="J20" i="4"/>
  <c r="J18" i="4" l="1"/>
  <c r="F34" i="5"/>
  <c r="J19" i="4" s="1"/>
</calcChain>
</file>

<file path=xl/sharedStrings.xml><?xml version="1.0" encoding="utf-8"?>
<sst xmlns="http://schemas.openxmlformats.org/spreadsheetml/2006/main" count="131" uniqueCount="110">
  <si>
    <t>litres/yr</t>
  </si>
  <si>
    <t>1/3 of can wasted</t>
  </si>
  <si>
    <t>l/yr wasted</t>
  </si>
  <si>
    <t>cans/yr saved</t>
  </si>
  <si>
    <t>kg/day</t>
  </si>
  <si>
    <t>Kg/day</t>
  </si>
  <si>
    <t>Add removal after dialysis (estimated @ 2Kg)</t>
  </si>
  <si>
    <t>x2: lift onto trolley/lift onto machine</t>
  </si>
  <si>
    <t>x2: lift onto trolley/lift into sluice</t>
  </si>
  <si>
    <t>TOTAL</t>
  </si>
  <si>
    <t>Minutes/day</t>
  </si>
  <si>
    <t xml:space="preserve">x 5 litres = </t>
  </si>
  <si>
    <t>Litres/yr saved</t>
  </si>
  <si>
    <t>Kg/yr saved</t>
  </si>
  <si>
    <t>% use</t>
  </si>
  <si>
    <t>Volume of HDPE plastic waste saved - 5 litres percan</t>
  </si>
  <si>
    <t>COST SAVINGS ON CONCENTRATE (Per year)</t>
  </si>
  <si>
    <t>Dialysis Unit Details</t>
  </si>
  <si>
    <t>WASTE DISPOSAL SAVINGS (per year)</t>
  </si>
  <si>
    <t>STAFF LIFTING (per day)</t>
  </si>
  <si>
    <t>STAFF TIME Saved (per day)</t>
  </si>
  <si>
    <t>x weight of can (6.2Kg)</t>
  </si>
  <si>
    <t>cans/day</t>
  </si>
  <si>
    <t>Minute per can to sort,collect,distribute/connect to machine</t>
  </si>
  <si>
    <t>Savings Calculater for Central Acid Delivery</t>
  </si>
  <si>
    <t>£/yr wasted</t>
  </si>
  <si>
    <t>46p/litre cost</t>
  </si>
  <si>
    <t>40 secs per can to collect, move to sluice, pour away, bag</t>
  </si>
  <si>
    <t>At 0.25kg per can</t>
  </si>
  <si>
    <t xml:space="preserve">No of cans saved per year </t>
  </si>
  <si>
    <t>Per year = x6 x52 = 312 days operation</t>
  </si>
  <si>
    <t>hrs/yr</t>
  </si>
  <si>
    <t>mins/yr</t>
  </si>
  <si>
    <t>£/yr</t>
  </si>
  <si>
    <t>Enter number of dialysis sessions per week in unit</t>
  </si>
  <si>
    <t>Enter % of dialysis sessions/patients on CAD</t>
  </si>
  <si>
    <t>Enter Unit Name</t>
  </si>
  <si>
    <t>No sesssions/wk</t>
  </si>
  <si>
    <t>No of dialysis sessions/wk</t>
  </si>
  <si>
    <t>Week</t>
  </si>
  <si>
    <t>% of sessions on CAD</t>
  </si>
  <si>
    <t>CAD treatments/wk</t>
  </si>
  <si>
    <t>x52 weeks per year CAD treatments</t>
  </si>
  <si>
    <t>No of cans saved per day</t>
  </si>
  <si>
    <t>Divide by 6 working day/wk</t>
  </si>
  <si>
    <t xml:space="preserve">is predicted to save: </t>
  </si>
  <si>
    <t>Cost of product thrown away</t>
  </si>
  <si>
    <t>Kg/yr</t>
  </si>
  <si>
    <t>hr/yr</t>
  </si>
  <si>
    <t>mins/day</t>
  </si>
  <si>
    <t>GHG Emissions Saved (per year)</t>
  </si>
  <si>
    <t>Emissions saved per HD session</t>
  </si>
  <si>
    <t>kgCO2e/session</t>
  </si>
  <si>
    <t>x No of CAD sessions/yr</t>
  </si>
  <si>
    <t>kgCO2e/yr</t>
  </si>
  <si>
    <t>Amount of acid conc left in can at end of 4hr treatment</t>
  </si>
  <si>
    <t>Price per 5 litre 1:44 dilution can of acid concentrate</t>
  </si>
  <si>
    <t>Lift onto trolley and lift onto machine</t>
  </si>
  <si>
    <t>Lift onto trolley and lift to pour away/bag</t>
  </si>
  <si>
    <t>Acid conc product thrown away:</t>
  </si>
  <si>
    <t>SusQI CAD System Savings Calculator</t>
  </si>
  <si>
    <t>Author</t>
  </si>
  <si>
    <t>Version</t>
  </si>
  <si>
    <t>Contact</t>
  </si>
  <si>
    <t xml:space="preserve">gareth.murcutt@nhs.net </t>
  </si>
  <si>
    <t>Gareth Murcutt, Royal Free London NHS Trust</t>
  </si>
  <si>
    <t xml:space="preserve">Full can (6.2kg)  lifted *2 </t>
  </si>
  <si>
    <t>1/3 of can (2kg) lifted *2</t>
  </si>
  <si>
    <t>Factor assumed</t>
  </si>
  <si>
    <t>Supporting evdence</t>
  </si>
  <si>
    <t xml:space="preserve">Royal Free Audit. 240 mins @0.5l/min +(25l for HDF/Prep/test) = 145l / 44:1 = 3.2l conc required. </t>
  </si>
  <si>
    <t>CAD treatments/yr</t>
  </si>
  <si>
    <t>Date</t>
  </si>
  <si>
    <t>October 2023</t>
  </si>
  <si>
    <t>Environmental benefit</t>
  </si>
  <si>
    <t>Environmental / financial benefit</t>
  </si>
  <si>
    <t>Triple Bottom Line Benefits</t>
  </si>
  <si>
    <t>Financial benefit</t>
  </si>
  <si>
    <t>Social benefit</t>
  </si>
  <si>
    <t>v2.2</t>
  </si>
  <si>
    <t>tonnes/yr</t>
  </si>
  <si>
    <t>£/litre</t>
  </si>
  <si>
    <t>kg</t>
  </si>
  <si>
    <t>min</t>
  </si>
  <si>
    <t>Time to get can from store to machine</t>
  </si>
  <si>
    <t>40 seconds per can to collect from machines, load trolley, pour away and dispose of can</t>
  </si>
  <si>
    <t xml:space="preserve">Time to get can into waste disposal </t>
  </si>
  <si>
    <t>Waste</t>
  </si>
  <si>
    <t>Finance</t>
  </si>
  <si>
    <t>Lifting</t>
  </si>
  <si>
    <t>Time</t>
  </si>
  <si>
    <t>GHG</t>
  </si>
  <si>
    <t>kgCO2e/treatment</t>
  </si>
  <si>
    <t>National Framework price (bd4+)</t>
  </si>
  <si>
    <t>1 min per can to  select correct can, load trolley, distribute to unit open and connect</t>
  </si>
  <si>
    <t>GHG emissions of CAD compared to 5l cans</t>
  </si>
  <si>
    <t>Upcoming paper to be published. Note - saving increase if using 1:34 dilution</t>
  </si>
  <si>
    <t>Waste disposal removed (weight)</t>
  </si>
  <si>
    <t>Waste disposal removed (Volume)</t>
  </si>
  <si>
    <t>Staff lifting per day removed</t>
  </si>
  <si>
    <t>Staff lifting per year removed</t>
  </si>
  <si>
    <t>Staff time per day saved</t>
  </si>
  <si>
    <t>Staff time per year saved</t>
  </si>
  <si>
    <t>GHG emissions per year saved</t>
  </si>
  <si>
    <t>Your Dialysis Unit</t>
  </si>
  <si>
    <t>Acid Concentrate is delivered in 5l cannisters at a 1:44 dilution ratio.</t>
  </si>
  <si>
    <t>litres (1/3 of 5l)</t>
  </si>
  <si>
    <t xml:space="preserve">For 1:34 dilution add approx 10% to GHG emissions, weight saving and volume of waste </t>
  </si>
  <si>
    <t>Concentrate supplier is 200km from dialysis unit</t>
  </si>
  <si>
    <t>Sustainability Impact Calculator for Projected Savings if Installing a Central Acid Delivery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</si>
</sst>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£&quot;#,##0.00;[Red]\-&quot;£&quot;#,##0.00"/>
    <numFmt numFmtId="42" formatCode="_-&quot;£&quot;* #,##0_-;\-&quot;£&quot;* #,##0_-;_-&quot;£&quot;* &quot;-&quot;_-;_-@_-"/>
    <numFmt numFmtId="164" formatCode="#,##0_ ;[Red]\-#,##0\ "/>
    <numFmt numFmtId="165" formatCode="#,##0.0"/>
    <numFmt numFmtId="166" formatCode="0.000"/>
    <numFmt numFmtId="167" formatCode="0.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u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3" fontId="1" fillId="0" borderId="0" xfId="0" applyNumberFormat="1" applyFont="1"/>
    <xf numFmtId="49" fontId="1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0" fontId="1" fillId="0" borderId="1" xfId="0" applyFont="1" applyBorder="1"/>
    <xf numFmtId="0" fontId="2" fillId="0" borderId="1" xfId="0" applyFont="1" applyBorder="1"/>
    <xf numFmtId="49" fontId="2" fillId="0" borderId="1" xfId="0" applyNumberFormat="1" applyFont="1" applyBorder="1" applyAlignment="1">
      <alignment wrapText="1"/>
    </xf>
    <xf numFmtId="0" fontId="3" fillId="0" borderId="1" xfId="0" applyFont="1" applyBorder="1"/>
    <xf numFmtId="9" fontId="3" fillId="0" borderId="1" xfId="0" applyNumberFormat="1" applyFont="1" applyBorder="1"/>
    <xf numFmtId="1" fontId="1" fillId="0" borderId="1" xfId="0" applyNumberFormat="1" applyFont="1" applyBorder="1" applyAlignment="1">
      <alignment horizontal="left" wrapText="1"/>
    </xf>
    <xf numFmtId="3" fontId="1" fillId="0" borderId="1" xfId="0" applyNumberFormat="1" applyFont="1" applyBorder="1"/>
    <xf numFmtId="0" fontId="1" fillId="2" borderId="1" xfId="0" applyFont="1" applyFill="1" applyBorder="1"/>
    <xf numFmtId="9" fontId="1" fillId="2" borderId="1" xfId="0" applyNumberFormat="1" applyFont="1" applyFill="1" applyBorder="1"/>
    <xf numFmtId="1" fontId="1" fillId="2" borderId="1" xfId="0" applyNumberFormat="1" applyFont="1" applyFill="1" applyBorder="1" applyAlignment="1">
      <alignment horizontal="left" wrapText="1"/>
    </xf>
    <xf numFmtId="3" fontId="1" fillId="2" borderId="1" xfId="0" applyNumberFormat="1" applyFont="1" applyFill="1" applyBorder="1"/>
    <xf numFmtId="1" fontId="1" fillId="0" borderId="1" xfId="0" applyNumberFormat="1" applyFont="1" applyBorder="1"/>
    <xf numFmtId="3" fontId="2" fillId="0" borderId="1" xfId="0" applyNumberFormat="1" applyFont="1" applyBorder="1"/>
    <xf numFmtId="8" fontId="1" fillId="0" borderId="1" xfId="0" applyNumberFormat="1" applyFont="1" applyBorder="1"/>
    <xf numFmtId="164" fontId="1" fillId="0" borderId="1" xfId="0" applyNumberFormat="1" applyFont="1" applyBorder="1"/>
    <xf numFmtId="9" fontId="1" fillId="0" borderId="1" xfId="0" applyNumberFormat="1" applyFont="1" applyBorder="1"/>
    <xf numFmtId="165" fontId="1" fillId="0" borderId="1" xfId="0" applyNumberFormat="1" applyFont="1" applyBorder="1"/>
    <xf numFmtId="165" fontId="2" fillId="0" borderId="1" xfId="0" applyNumberFormat="1" applyFont="1" applyBorder="1"/>
    <xf numFmtId="0" fontId="7" fillId="0" borderId="1" xfId="0" applyFont="1" applyBorder="1"/>
    <xf numFmtId="49" fontId="8" fillId="0" borderId="1" xfId="0" applyNumberFormat="1" applyFont="1" applyBorder="1" applyAlignment="1">
      <alignment wrapText="1"/>
    </xf>
    <xf numFmtId="3" fontId="7" fillId="0" borderId="1" xfId="0" applyNumberFormat="1" applyFont="1" applyBorder="1"/>
    <xf numFmtId="0" fontId="9" fillId="0" borderId="0" xfId="0" applyFont="1"/>
    <xf numFmtId="0" fontId="10" fillId="0" borderId="0" xfId="0" applyFont="1"/>
    <xf numFmtId="0" fontId="4" fillId="3" borderId="0" xfId="0" applyFont="1" applyFill="1"/>
    <xf numFmtId="0" fontId="4" fillId="3" borderId="2" xfId="0" applyFont="1" applyFill="1" applyBorder="1"/>
    <xf numFmtId="9" fontId="4" fillId="3" borderId="2" xfId="0" applyNumberFormat="1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0" xfId="0" applyFont="1" applyFill="1" applyAlignment="1">
      <alignment horizontal="right"/>
    </xf>
    <xf numFmtId="0" fontId="4" fillId="3" borderId="7" xfId="0" applyFont="1" applyFill="1" applyBorder="1"/>
    <xf numFmtId="3" fontId="11" fillId="3" borderId="5" xfId="0" applyNumberFormat="1" applyFont="1" applyFill="1" applyBorder="1"/>
    <xf numFmtId="42" fontId="11" fillId="3" borderId="5" xfId="0" applyNumberFormat="1" applyFont="1" applyFill="1" applyBorder="1" applyAlignment="1">
      <alignment horizontal="right"/>
    </xf>
    <xf numFmtId="166" fontId="10" fillId="0" borderId="0" xfId="0" applyNumberFormat="1" applyFont="1"/>
    <xf numFmtId="1" fontId="10" fillId="0" borderId="0" xfId="0" applyNumberFormat="1" applyFont="1"/>
    <xf numFmtId="167" fontId="10" fillId="0" borderId="0" xfId="0" applyNumberFormat="1" applyFont="1"/>
    <xf numFmtId="2" fontId="10" fillId="0" borderId="0" xfId="0" applyNumberFormat="1" applyFont="1"/>
    <xf numFmtId="0" fontId="12" fillId="0" borderId="0" xfId="0" applyFont="1"/>
    <xf numFmtId="0" fontId="13" fillId="0" borderId="1" xfId="0" applyFont="1" applyBorder="1"/>
    <xf numFmtId="0" fontId="14" fillId="0" borderId="1" xfId="0" applyFont="1" applyBorder="1"/>
    <xf numFmtId="49" fontId="14" fillId="0" borderId="1" xfId="0" applyNumberFormat="1" applyFont="1" applyBorder="1" applyAlignment="1">
      <alignment wrapText="1"/>
    </xf>
    <xf numFmtId="0" fontId="15" fillId="0" borderId="1" xfId="1" applyFont="1" applyBorder="1"/>
    <xf numFmtId="9" fontId="13" fillId="0" borderId="1" xfId="0" applyNumberFormat="1" applyFont="1" applyBorder="1"/>
    <xf numFmtId="49" fontId="14" fillId="0" borderId="1" xfId="0" applyNumberFormat="1" applyFont="1" applyBorder="1" applyAlignment="1">
      <alignment horizontal="left" wrapText="1"/>
    </xf>
    <xf numFmtId="0" fontId="11" fillId="3" borderId="4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4" fillId="3" borderId="0" xfId="0" applyFont="1" applyFill="1" applyAlignment="1">
      <alignment horizontal="right"/>
    </xf>
    <xf numFmtId="0" fontId="4" fillId="3" borderId="3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center" wrapText="1"/>
    </xf>
    <xf numFmtId="49" fontId="5" fillId="3" borderId="5" xfId="0" applyNumberFormat="1" applyFont="1" applyFill="1" applyBorder="1" applyAlignment="1">
      <alignment horizontal="center" wrapText="1"/>
    </xf>
    <xf numFmtId="49" fontId="5" fillId="3" borderId="6" xfId="0" applyNumberFormat="1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gareth.murcutt@nh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B7285-EE5E-45E8-8314-F89F161A1ACA}">
  <dimension ref="B1:P22"/>
  <sheetViews>
    <sheetView tabSelected="1" workbookViewId="0">
      <selection activeCell="B2" sqref="B2:K2"/>
    </sheetView>
  </sheetViews>
  <sheetFormatPr defaultColWidth="8.90625" defaultRowHeight="21" x14ac:dyDescent="0.5"/>
  <cols>
    <col min="1" max="8" width="8.90625" style="29"/>
    <col min="9" max="9" width="22.08984375" style="29" customWidth="1"/>
    <col min="10" max="10" width="18.90625" style="29" customWidth="1"/>
    <col min="11" max="11" width="16.1796875" style="29" customWidth="1"/>
    <col min="12" max="16384" width="8.90625" style="29"/>
  </cols>
  <sheetData>
    <row r="1" spans="2:16" ht="21.5" thickBot="1" x14ac:dyDescent="0.55000000000000004"/>
    <row r="2" spans="2:16" ht="21.5" customHeight="1" thickBot="1" x14ac:dyDescent="0.55000000000000004">
      <c r="B2" s="57" t="s">
        <v>109</v>
      </c>
      <c r="C2" s="58"/>
      <c r="D2" s="58"/>
      <c r="E2" s="58"/>
      <c r="F2" s="58"/>
      <c r="G2" s="58"/>
      <c r="H2" s="58"/>
      <c r="I2" s="58"/>
      <c r="J2" s="58"/>
      <c r="K2" s="59"/>
    </row>
    <row r="4" spans="2:16" ht="21.5" thickBot="1" x14ac:dyDescent="0.55000000000000004"/>
    <row r="5" spans="2:16" ht="21.5" thickBot="1" x14ac:dyDescent="0.55000000000000004">
      <c r="C5" s="53" t="s">
        <v>36</v>
      </c>
      <c r="D5" s="53"/>
      <c r="E5" s="53"/>
      <c r="F5" s="53"/>
      <c r="G5" s="53"/>
      <c r="H5" s="53"/>
      <c r="I5" s="54"/>
      <c r="J5" s="55" t="s">
        <v>104</v>
      </c>
      <c r="K5" s="56"/>
    </row>
    <row r="6" spans="2:16" ht="21.5" thickBot="1" x14ac:dyDescent="0.55000000000000004">
      <c r="C6" s="35"/>
      <c r="D6" s="35"/>
      <c r="E6" s="35"/>
      <c r="F6" s="35"/>
      <c r="G6" s="35"/>
      <c r="H6" s="35"/>
      <c r="I6" s="35"/>
    </row>
    <row r="7" spans="2:16" ht="21.5" thickBot="1" x14ac:dyDescent="0.55000000000000004">
      <c r="C7" s="53" t="s">
        <v>34</v>
      </c>
      <c r="D7" s="53"/>
      <c r="E7" s="53"/>
      <c r="F7" s="53"/>
      <c r="G7" s="53"/>
      <c r="H7" s="53"/>
      <c r="I7" s="54"/>
      <c r="J7" s="30">
        <v>540</v>
      </c>
    </row>
    <row r="8" spans="2:16" ht="21.5" thickBot="1" x14ac:dyDescent="0.55000000000000004">
      <c r="C8" s="35"/>
      <c r="D8" s="35"/>
      <c r="E8" s="35"/>
      <c r="F8" s="35"/>
      <c r="G8" s="35"/>
      <c r="H8" s="35"/>
      <c r="I8" s="35"/>
    </row>
    <row r="9" spans="2:16" ht="21.5" thickBot="1" x14ac:dyDescent="0.55000000000000004">
      <c r="C9" s="53" t="s">
        <v>35</v>
      </c>
      <c r="D9" s="53"/>
      <c r="E9" s="53"/>
      <c r="F9" s="53"/>
      <c r="G9" s="53"/>
      <c r="H9" s="53"/>
      <c r="I9" s="54"/>
      <c r="J9" s="31">
        <v>0.85</v>
      </c>
    </row>
    <row r="11" spans="2:16" ht="21.5" thickBot="1" x14ac:dyDescent="0.55000000000000004"/>
    <row r="12" spans="2:16" ht="27.65" customHeight="1" thickBot="1" x14ac:dyDescent="0.65">
      <c r="B12" s="50" t="str">
        <f>J5</f>
        <v>Your Dialysis Unit</v>
      </c>
      <c r="C12" s="51"/>
      <c r="D12" s="51"/>
      <c r="E12" s="52"/>
      <c r="F12" s="29" t="s">
        <v>45</v>
      </c>
      <c r="M12" s="36" t="s">
        <v>76</v>
      </c>
      <c r="N12" s="36"/>
      <c r="O12" s="36"/>
      <c r="P12" s="36"/>
    </row>
    <row r="13" spans="2:16" ht="21.5" thickBot="1" x14ac:dyDescent="0.55000000000000004"/>
    <row r="14" spans="2:16" ht="26.5" thickBot="1" x14ac:dyDescent="0.65">
      <c r="F14" s="32" t="s">
        <v>59</v>
      </c>
      <c r="G14" s="33"/>
      <c r="H14" s="33"/>
      <c r="I14" s="33"/>
      <c r="J14" s="37">
        <f>'Workings sheet'!D16</f>
        <v>39382.200000000004</v>
      </c>
      <c r="K14" s="34" t="s">
        <v>0</v>
      </c>
      <c r="M14" s="29" t="s">
        <v>74</v>
      </c>
    </row>
    <row r="15" spans="2:16" ht="26.5" thickBot="1" x14ac:dyDescent="0.65">
      <c r="F15" s="32" t="s">
        <v>46</v>
      </c>
      <c r="G15" s="33"/>
      <c r="H15" s="33"/>
      <c r="I15" s="33"/>
      <c r="J15" s="38">
        <f>'Workings sheet'!D17</f>
        <v>18115.812000000002</v>
      </c>
      <c r="K15" s="34" t="s">
        <v>33</v>
      </c>
      <c r="M15" s="29" t="s">
        <v>77</v>
      </c>
    </row>
    <row r="16" spans="2:16" ht="26.5" thickBot="1" x14ac:dyDescent="0.65">
      <c r="F16" s="32" t="s">
        <v>97</v>
      </c>
      <c r="G16" s="33"/>
      <c r="H16" s="33"/>
      <c r="I16" s="33"/>
      <c r="J16" s="37">
        <f>'Workings sheet'!D23</f>
        <v>5967</v>
      </c>
      <c r="K16" s="34" t="s">
        <v>47</v>
      </c>
      <c r="M16" s="29" t="s">
        <v>75</v>
      </c>
    </row>
    <row r="17" spans="6:13" ht="26.5" thickBot="1" x14ac:dyDescent="0.65">
      <c r="F17" s="32" t="s">
        <v>98</v>
      </c>
      <c r="G17" s="33"/>
      <c r="H17" s="33"/>
      <c r="I17" s="33"/>
      <c r="J17" s="37">
        <f>'Workings sheet'!D24</f>
        <v>119340</v>
      </c>
      <c r="K17" s="34" t="s">
        <v>0</v>
      </c>
      <c r="M17" s="29" t="s">
        <v>75</v>
      </c>
    </row>
    <row r="18" spans="6:13" ht="26.5" thickBot="1" x14ac:dyDescent="0.65">
      <c r="F18" s="32" t="s">
        <v>99</v>
      </c>
      <c r="G18" s="33"/>
      <c r="H18" s="33"/>
      <c r="I18" s="33"/>
      <c r="J18" s="37">
        <f>'Workings sheet'!D34</f>
        <v>1254.5999999999999</v>
      </c>
      <c r="K18" s="34" t="s">
        <v>4</v>
      </c>
      <c r="M18" s="29" t="s">
        <v>78</v>
      </c>
    </row>
    <row r="19" spans="6:13" ht="26.5" thickBot="1" x14ac:dyDescent="0.65">
      <c r="F19" s="32" t="s">
        <v>100</v>
      </c>
      <c r="G19" s="33"/>
      <c r="H19" s="33"/>
      <c r="I19" s="33"/>
      <c r="J19" s="37">
        <f>'Workings sheet'!F34</f>
        <v>391.43519999999995</v>
      </c>
      <c r="K19" s="34" t="s">
        <v>80</v>
      </c>
      <c r="M19" s="29" t="s">
        <v>78</v>
      </c>
    </row>
    <row r="20" spans="6:13" ht="26.5" thickBot="1" x14ac:dyDescent="0.65">
      <c r="F20" s="32" t="s">
        <v>101</v>
      </c>
      <c r="G20" s="33"/>
      <c r="H20" s="33"/>
      <c r="I20" s="33"/>
      <c r="J20" s="37">
        <f>'Workings sheet'!D41</f>
        <v>127.44900000000001</v>
      </c>
      <c r="K20" s="34" t="s">
        <v>49</v>
      </c>
      <c r="M20" s="29" t="s">
        <v>78</v>
      </c>
    </row>
    <row r="21" spans="6:13" ht="26.5" thickBot="1" x14ac:dyDescent="0.65">
      <c r="F21" s="32" t="s">
        <v>102</v>
      </c>
      <c r="G21" s="33"/>
      <c r="H21" s="33"/>
      <c r="I21" s="33"/>
      <c r="J21" s="37">
        <f>'Workings sheet'!F42</f>
        <v>662.73480000000006</v>
      </c>
      <c r="K21" s="34" t="s">
        <v>48</v>
      </c>
      <c r="M21" s="29" t="s">
        <v>78</v>
      </c>
    </row>
    <row r="22" spans="6:13" ht="26.5" thickBot="1" x14ac:dyDescent="0.65">
      <c r="F22" s="32" t="s">
        <v>103</v>
      </c>
      <c r="G22" s="33"/>
      <c r="H22" s="33"/>
      <c r="I22" s="33"/>
      <c r="J22" s="37">
        <f>'Workings sheet'!D46</f>
        <v>28641.599999999999</v>
      </c>
      <c r="K22" s="34" t="s">
        <v>54</v>
      </c>
      <c r="M22" s="29" t="s">
        <v>74</v>
      </c>
    </row>
  </sheetData>
  <mergeCells count="6">
    <mergeCell ref="B2:K2"/>
    <mergeCell ref="B12:E12"/>
    <mergeCell ref="C5:I5"/>
    <mergeCell ref="C7:I7"/>
    <mergeCell ref="C9:I9"/>
    <mergeCell ref="J5:K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91863-B546-4933-A082-98C4AB958DFA}">
  <dimension ref="A3:M16"/>
  <sheetViews>
    <sheetView workbookViewId="0">
      <selection activeCell="A17" sqref="A17"/>
    </sheetView>
  </sheetViews>
  <sheetFormatPr defaultColWidth="8.90625" defaultRowHeight="18.5" x14ac:dyDescent="0.45"/>
  <cols>
    <col min="1" max="1" width="12.36328125" style="28" customWidth="1"/>
    <col min="2" max="11" width="8.90625" style="28"/>
    <col min="12" max="12" width="20.6328125" style="28" bestFit="1" customWidth="1"/>
    <col min="13" max="16384" width="8.90625" style="28"/>
  </cols>
  <sheetData>
    <row r="3" spans="1:13" x14ac:dyDescent="0.45">
      <c r="B3" s="43" t="s">
        <v>68</v>
      </c>
      <c r="M3" s="43" t="s">
        <v>69</v>
      </c>
    </row>
    <row r="5" spans="1:13" x14ac:dyDescent="0.45">
      <c r="A5" s="28" t="s">
        <v>87</v>
      </c>
      <c r="B5" s="28" t="s">
        <v>55</v>
      </c>
      <c r="K5" s="41">
        <v>1.8</v>
      </c>
      <c r="L5" s="28" t="s">
        <v>106</v>
      </c>
      <c r="M5" s="28" t="s">
        <v>70</v>
      </c>
    </row>
    <row r="6" spans="1:13" x14ac:dyDescent="0.45">
      <c r="A6" s="28" t="s">
        <v>88</v>
      </c>
      <c r="B6" s="28" t="s">
        <v>56</v>
      </c>
      <c r="K6" s="42">
        <v>0.46</v>
      </c>
      <c r="L6" s="28" t="s">
        <v>81</v>
      </c>
      <c r="M6" s="28" t="s">
        <v>93</v>
      </c>
    </row>
    <row r="7" spans="1:13" x14ac:dyDescent="0.45">
      <c r="A7" s="28" t="s">
        <v>89</v>
      </c>
      <c r="B7" s="28" t="s">
        <v>66</v>
      </c>
      <c r="K7" s="41">
        <v>12.4</v>
      </c>
      <c r="L7" s="28" t="s">
        <v>82</v>
      </c>
      <c r="M7" s="28" t="s">
        <v>57</v>
      </c>
    </row>
    <row r="8" spans="1:13" x14ac:dyDescent="0.45">
      <c r="A8" s="28" t="s">
        <v>89</v>
      </c>
      <c r="B8" s="28" t="s">
        <v>67</v>
      </c>
      <c r="K8" s="40">
        <v>4</v>
      </c>
      <c r="L8" s="28" t="s">
        <v>82</v>
      </c>
      <c r="M8" s="28" t="s">
        <v>58</v>
      </c>
    </row>
    <row r="9" spans="1:13" x14ac:dyDescent="0.45">
      <c r="A9" s="28" t="s">
        <v>90</v>
      </c>
      <c r="B9" s="28" t="s">
        <v>84</v>
      </c>
      <c r="K9" s="40">
        <v>1</v>
      </c>
      <c r="L9" s="28" t="s">
        <v>83</v>
      </c>
      <c r="M9" s="28" t="s">
        <v>94</v>
      </c>
    </row>
    <row r="10" spans="1:13" x14ac:dyDescent="0.45">
      <c r="A10" s="28" t="s">
        <v>90</v>
      </c>
      <c r="B10" s="28" t="s">
        <v>86</v>
      </c>
      <c r="K10" s="39">
        <v>0.66700000000000004</v>
      </c>
      <c r="L10" s="28" t="s">
        <v>83</v>
      </c>
      <c r="M10" s="28" t="s">
        <v>85</v>
      </c>
    </row>
    <row r="11" spans="1:13" x14ac:dyDescent="0.45">
      <c r="A11" s="28" t="s">
        <v>91</v>
      </c>
      <c r="B11" s="28" t="s">
        <v>95</v>
      </c>
      <c r="K11" s="28">
        <v>1.2</v>
      </c>
      <c r="L11" s="28" t="s">
        <v>92</v>
      </c>
      <c r="M11" s="28" t="s">
        <v>96</v>
      </c>
    </row>
    <row r="15" spans="1:13" x14ac:dyDescent="0.45">
      <c r="A15" s="28" t="s">
        <v>105</v>
      </c>
      <c r="I15" s="28" t="s">
        <v>107</v>
      </c>
    </row>
    <row r="16" spans="1:13" x14ac:dyDescent="0.45">
      <c r="A16" s="28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161F1-2CE8-45E2-85D7-6E26807BDF98}">
  <dimension ref="A2:G48"/>
  <sheetViews>
    <sheetView topLeftCell="A21" workbookViewId="0">
      <selection activeCell="F35" sqref="F35"/>
    </sheetView>
  </sheetViews>
  <sheetFormatPr defaultColWidth="8.90625" defaultRowHeight="15.5" x14ac:dyDescent="0.35"/>
  <cols>
    <col min="1" max="1" width="11.6328125" style="1" bestFit="1" customWidth="1"/>
    <col min="2" max="2" width="6.36328125" style="1" bestFit="1" customWidth="1"/>
    <col min="3" max="3" width="58.81640625" style="1" bestFit="1" customWidth="1"/>
    <col min="4" max="4" width="12.36328125" style="3" customWidth="1"/>
    <col min="5" max="5" width="20.36328125" style="1" customWidth="1"/>
    <col min="6" max="6" width="41.6328125" style="1" customWidth="1"/>
    <col min="7" max="7" width="51.6328125" style="1" bestFit="1" customWidth="1"/>
    <col min="8" max="16384" width="8.90625" style="1"/>
  </cols>
  <sheetData>
    <row r="2" spans="1:5" x14ac:dyDescent="0.35">
      <c r="C2" s="2" t="s">
        <v>24</v>
      </c>
    </row>
    <row r="3" spans="1:5" x14ac:dyDescent="0.35">
      <c r="C3" s="4"/>
    </row>
    <row r="4" spans="1:5" ht="19.75" customHeight="1" x14ac:dyDescent="0.35">
      <c r="C4" s="5"/>
    </row>
    <row r="5" spans="1:5" x14ac:dyDescent="0.35">
      <c r="A5" s="6" t="s">
        <v>37</v>
      </c>
      <c r="B5" s="6" t="s">
        <v>14</v>
      </c>
      <c r="C5" s="7" t="s">
        <v>17</v>
      </c>
      <c r="D5" s="8"/>
      <c r="E5" s="6"/>
    </row>
    <row r="6" spans="1:5" x14ac:dyDescent="0.35">
      <c r="A6" s="9"/>
      <c r="B6" s="10"/>
      <c r="C6" s="11"/>
      <c r="D6" s="12">
        <f>A6*B6</f>
        <v>0</v>
      </c>
      <c r="E6" s="6"/>
    </row>
    <row r="7" spans="1:5" x14ac:dyDescent="0.35">
      <c r="A7" s="13"/>
      <c r="B7" s="14"/>
      <c r="C7" s="15"/>
      <c r="D7" s="16"/>
      <c r="E7" s="13"/>
    </row>
    <row r="8" spans="1:5" x14ac:dyDescent="0.35">
      <c r="A8" s="17">
        <f>'SusQI sheet'!J7</f>
        <v>540</v>
      </c>
      <c r="B8" s="6"/>
      <c r="C8" s="6" t="s">
        <v>38</v>
      </c>
      <c r="D8" s="18">
        <f>A8</f>
        <v>540</v>
      </c>
      <c r="E8" s="6" t="s">
        <v>39</v>
      </c>
    </row>
    <row r="9" spans="1:5" x14ac:dyDescent="0.35">
      <c r="A9" s="17">
        <f>A8</f>
        <v>540</v>
      </c>
      <c r="B9" s="21">
        <f>'SusQI sheet'!J9</f>
        <v>0.85</v>
      </c>
      <c r="C9" s="6" t="s">
        <v>40</v>
      </c>
      <c r="D9" s="18">
        <f>A9*B9</f>
        <v>459</v>
      </c>
      <c r="E9" s="6" t="s">
        <v>41</v>
      </c>
    </row>
    <row r="10" spans="1:5" x14ac:dyDescent="0.35">
      <c r="A10" s="12">
        <f>D9</f>
        <v>459</v>
      </c>
      <c r="B10" s="6">
        <v>52</v>
      </c>
      <c r="C10" s="6" t="s">
        <v>42</v>
      </c>
      <c r="D10" s="12">
        <f>A10*B10</f>
        <v>23868</v>
      </c>
      <c r="E10" s="6" t="s">
        <v>71</v>
      </c>
    </row>
    <row r="13" spans="1:5" x14ac:dyDescent="0.35">
      <c r="A13" s="6"/>
      <c r="B13" s="6"/>
      <c r="C13" s="7" t="s">
        <v>16</v>
      </c>
      <c r="D13" s="12"/>
      <c r="E13" s="6"/>
    </row>
    <row r="14" spans="1:5" x14ac:dyDescent="0.35">
      <c r="A14" s="6"/>
      <c r="B14" s="6"/>
      <c r="C14" s="6" t="s">
        <v>29</v>
      </c>
      <c r="D14" s="12">
        <f>D10</f>
        <v>23868</v>
      </c>
      <c r="E14" s="6"/>
    </row>
    <row r="15" spans="1:5" x14ac:dyDescent="0.35">
      <c r="A15" s="6">
        <v>5</v>
      </c>
      <c r="B15" s="6"/>
      <c r="C15" s="6" t="s">
        <v>11</v>
      </c>
      <c r="D15" s="12">
        <f>D14*A15</f>
        <v>119340</v>
      </c>
      <c r="E15" s="6" t="s">
        <v>0</v>
      </c>
    </row>
    <row r="16" spans="1:5" x14ac:dyDescent="0.35">
      <c r="A16" s="6">
        <v>0.33</v>
      </c>
      <c r="B16" s="6"/>
      <c r="C16" s="6" t="s">
        <v>1</v>
      </c>
      <c r="D16" s="12">
        <f>D15*A16</f>
        <v>39382.200000000004</v>
      </c>
      <c r="E16" s="6" t="s">
        <v>2</v>
      </c>
    </row>
    <row r="17" spans="1:6" x14ac:dyDescent="0.35">
      <c r="A17" s="19">
        <v>0.46</v>
      </c>
      <c r="B17" s="6"/>
      <c r="C17" s="6" t="s">
        <v>26</v>
      </c>
      <c r="D17" s="18">
        <f>D16*A17</f>
        <v>18115.812000000002</v>
      </c>
      <c r="E17" s="7" t="s">
        <v>25</v>
      </c>
    </row>
    <row r="20" spans="1:6" x14ac:dyDescent="0.35">
      <c r="A20" s="6"/>
      <c r="B20" s="6"/>
      <c r="C20" s="7" t="s">
        <v>18</v>
      </c>
      <c r="D20" s="12"/>
      <c r="E20" s="6"/>
    </row>
    <row r="21" spans="1:6" x14ac:dyDescent="0.35">
      <c r="A21" s="6"/>
      <c r="B21" s="6"/>
      <c r="C21" s="6"/>
      <c r="D21" s="12"/>
      <c r="E21" s="6"/>
    </row>
    <row r="22" spans="1:6" x14ac:dyDescent="0.35">
      <c r="A22" s="6"/>
      <c r="B22" s="6"/>
      <c r="C22" s="6" t="s">
        <v>29</v>
      </c>
      <c r="D22" s="12">
        <f>D10</f>
        <v>23868</v>
      </c>
      <c r="E22" s="6" t="s">
        <v>3</v>
      </c>
    </row>
    <row r="23" spans="1:6" x14ac:dyDescent="0.35">
      <c r="A23" s="6">
        <v>0.25</v>
      </c>
      <c r="B23" s="6"/>
      <c r="C23" s="1" t="s">
        <v>28</v>
      </c>
      <c r="D23" s="18">
        <f>D22*A23</f>
        <v>5967</v>
      </c>
      <c r="E23" s="7" t="s">
        <v>13</v>
      </c>
    </row>
    <row r="24" spans="1:6" x14ac:dyDescent="0.35">
      <c r="A24" s="20">
        <v>5</v>
      </c>
      <c r="B24" s="6"/>
      <c r="C24" s="6" t="s">
        <v>15</v>
      </c>
      <c r="D24" s="18">
        <f>D22*A24</f>
        <v>119340</v>
      </c>
      <c r="E24" s="7" t="s">
        <v>12</v>
      </c>
    </row>
    <row r="27" spans="1:6" x14ac:dyDescent="0.35">
      <c r="A27" s="6"/>
      <c r="B27" s="6"/>
      <c r="C27" s="7" t="s">
        <v>19</v>
      </c>
      <c r="D27" s="12"/>
      <c r="E27" s="6"/>
    </row>
    <row r="28" spans="1:6" x14ac:dyDescent="0.35">
      <c r="A28" s="17">
        <f>D9</f>
        <v>459</v>
      </c>
      <c r="B28" s="6">
        <v>6</v>
      </c>
      <c r="C28" s="6" t="s">
        <v>44</v>
      </c>
      <c r="D28" s="12">
        <f>A28/B28</f>
        <v>76.5</v>
      </c>
      <c r="E28" s="6" t="s">
        <v>22</v>
      </c>
    </row>
    <row r="29" spans="1:6" x14ac:dyDescent="0.35">
      <c r="A29" s="6">
        <v>6.2</v>
      </c>
      <c r="B29" s="6"/>
      <c r="C29" s="6" t="s">
        <v>21</v>
      </c>
      <c r="D29" s="12">
        <f>D28*A29</f>
        <v>474.3</v>
      </c>
      <c r="E29" s="6" t="s">
        <v>4</v>
      </c>
    </row>
    <row r="30" spans="1:6" x14ac:dyDescent="0.35">
      <c r="A30" s="6">
        <v>2</v>
      </c>
      <c r="B30" s="6"/>
      <c r="C30" s="6" t="s">
        <v>7</v>
      </c>
      <c r="D30" s="18">
        <f>D29*A30</f>
        <v>948.6</v>
      </c>
      <c r="E30" s="6" t="s">
        <v>5</v>
      </c>
    </row>
    <row r="31" spans="1:6" x14ac:dyDescent="0.35">
      <c r="A31" s="6"/>
      <c r="B31" s="6"/>
      <c r="C31" s="6"/>
      <c r="D31" s="18"/>
      <c r="E31" s="6"/>
    </row>
    <row r="32" spans="1:6" x14ac:dyDescent="0.35">
      <c r="A32" s="20">
        <f>D28</f>
        <v>76.5</v>
      </c>
      <c r="B32" s="6">
        <v>2</v>
      </c>
      <c r="C32" s="6" t="s">
        <v>6</v>
      </c>
      <c r="D32" s="12">
        <f>A32*B32</f>
        <v>153</v>
      </c>
      <c r="E32" s="6"/>
      <c r="F32" s="1" t="s">
        <v>30</v>
      </c>
    </row>
    <row r="33" spans="1:7" x14ac:dyDescent="0.35">
      <c r="A33" s="6">
        <v>2</v>
      </c>
      <c r="B33" s="6"/>
      <c r="C33" s="6" t="s">
        <v>8</v>
      </c>
      <c r="D33" s="18">
        <f>D32*A33</f>
        <v>306</v>
      </c>
      <c r="E33" s="6" t="s">
        <v>5</v>
      </c>
      <c r="F33" s="1">
        <v>312</v>
      </c>
    </row>
    <row r="34" spans="1:7" x14ac:dyDescent="0.35">
      <c r="A34" s="12">
        <f>D30</f>
        <v>948.6</v>
      </c>
      <c r="B34" s="12">
        <f>D33</f>
        <v>306</v>
      </c>
      <c r="C34" s="7" t="s">
        <v>9</v>
      </c>
      <c r="D34" s="18">
        <f>A34+B34</f>
        <v>1254.5999999999999</v>
      </c>
      <c r="E34" s="6" t="s">
        <v>5</v>
      </c>
      <c r="F34" s="18">
        <f>F33*D34/1000</f>
        <v>391.43519999999995</v>
      </c>
      <c r="G34" s="18" t="s">
        <v>80</v>
      </c>
    </row>
    <row r="37" spans="1:7" x14ac:dyDescent="0.35">
      <c r="A37" s="6"/>
      <c r="B37" s="6"/>
      <c r="C37" s="7" t="s">
        <v>20</v>
      </c>
      <c r="D37" s="12"/>
      <c r="E37" s="6"/>
    </row>
    <row r="38" spans="1:7" x14ac:dyDescent="0.35">
      <c r="A38" s="12"/>
      <c r="B38" s="6"/>
      <c r="C38" s="6" t="s">
        <v>43</v>
      </c>
      <c r="D38" s="12">
        <f>D28</f>
        <v>76.5</v>
      </c>
      <c r="E38" s="6"/>
    </row>
    <row r="39" spans="1:7" x14ac:dyDescent="0.35">
      <c r="A39" s="6">
        <v>1</v>
      </c>
      <c r="B39" s="6"/>
      <c r="C39" s="6" t="s">
        <v>23</v>
      </c>
      <c r="D39" s="12">
        <f>D38*A39</f>
        <v>76.5</v>
      </c>
      <c r="E39" s="6" t="s">
        <v>10</v>
      </c>
      <c r="F39" s="1" t="s">
        <v>30</v>
      </c>
    </row>
    <row r="40" spans="1:7" x14ac:dyDescent="0.35">
      <c r="A40" s="6">
        <v>0.66600000000000004</v>
      </c>
      <c r="B40" s="6"/>
      <c r="C40" s="6" t="s">
        <v>27</v>
      </c>
      <c r="D40" s="12">
        <f>D38*A40</f>
        <v>50.949000000000005</v>
      </c>
      <c r="E40" s="6" t="s">
        <v>10</v>
      </c>
      <c r="F40" s="1">
        <v>312</v>
      </c>
    </row>
    <row r="41" spans="1:7" x14ac:dyDescent="0.35">
      <c r="A41" s="19"/>
      <c r="B41" s="6"/>
      <c r="C41" s="6" t="s">
        <v>9</v>
      </c>
      <c r="D41" s="18">
        <f>D40+D39</f>
        <v>127.44900000000001</v>
      </c>
      <c r="E41" s="7" t="s">
        <v>10</v>
      </c>
      <c r="F41" s="18">
        <f>F40*D41</f>
        <v>39764.088000000003</v>
      </c>
      <c r="G41" s="18" t="s">
        <v>32</v>
      </c>
    </row>
    <row r="42" spans="1:7" x14ac:dyDescent="0.35">
      <c r="F42" s="18">
        <f>F41/60</f>
        <v>662.73480000000006</v>
      </c>
      <c r="G42" s="2" t="s">
        <v>31</v>
      </c>
    </row>
    <row r="44" spans="1:7" x14ac:dyDescent="0.35">
      <c r="A44" s="6"/>
      <c r="B44" s="6"/>
      <c r="C44" s="7" t="s">
        <v>50</v>
      </c>
      <c r="D44" s="12"/>
      <c r="E44" s="6"/>
    </row>
    <row r="45" spans="1:7" x14ac:dyDescent="0.35">
      <c r="A45" s="12"/>
      <c r="B45" s="6"/>
      <c r="C45" s="6" t="s">
        <v>51</v>
      </c>
      <c r="D45" s="22">
        <v>1.2</v>
      </c>
      <c r="E45" s="6" t="s">
        <v>52</v>
      </c>
    </row>
    <row r="46" spans="1:7" x14ac:dyDescent="0.35">
      <c r="A46" s="12">
        <f>D10</f>
        <v>23868</v>
      </c>
      <c r="B46" s="22">
        <f>D45</f>
        <v>1.2</v>
      </c>
      <c r="C46" s="6" t="s">
        <v>53</v>
      </c>
      <c r="D46" s="18">
        <f>D45*A46</f>
        <v>28641.599999999999</v>
      </c>
      <c r="E46" s="6" t="s">
        <v>54</v>
      </c>
    </row>
    <row r="47" spans="1:7" x14ac:dyDescent="0.35">
      <c r="A47" s="6"/>
      <c r="B47" s="6"/>
      <c r="C47" s="6"/>
      <c r="D47" s="22"/>
      <c r="E47" s="6"/>
    </row>
    <row r="48" spans="1:7" x14ac:dyDescent="0.35">
      <c r="A48" s="19"/>
      <c r="B48" s="6"/>
      <c r="C48" s="6"/>
      <c r="D48" s="23"/>
      <c r="E48" s="7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3ED4E-6A58-4088-94D9-033F34EEAD75}">
  <dimension ref="A2:G42"/>
  <sheetViews>
    <sheetView workbookViewId="0">
      <selection activeCell="G6" sqref="G6"/>
    </sheetView>
  </sheetViews>
  <sheetFormatPr defaultColWidth="8.90625" defaultRowHeight="15.5" x14ac:dyDescent="0.35"/>
  <cols>
    <col min="1" max="1" width="11.6328125" style="1" bestFit="1" customWidth="1"/>
    <col min="2" max="2" width="6.36328125" style="1" bestFit="1" customWidth="1"/>
    <col min="3" max="3" width="58.81640625" style="1" bestFit="1" customWidth="1"/>
    <col min="4" max="4" width="8.1796875" style="3" bestFit="1" customWidth="1"/>
    <col min="5" max="5" width="14.6328125" style="1" bestFit="1" customWidth="1"/>
    <col min="6" max="6" width="41.6328125" style="1" customWidth="1"/>
    <col min="7" max="7" width="51.6328125" style="1" bestFit="1" customWidth="1"/>
    <col min="8" max="16384" width="8.90625" style="1"/>
  </cols>
  <sheetData>
    <row r="2" spans="1:5" ht="26" x14ac:dyDescent="0.6">
      <c r="C2" s="27" t="s">
        <v>60</v>
      </c>
    </row>
    <row r="3" spans="1:5" ht="26" x14ac:dyDescent="0.6">
      <c r="C3" s="27"/>
    </row>
    <row r="4" spans="1:5" ht="21" x14ac:dyDescent="0.5">
      <c r="A4" s="44" t="s">
        <v>61</v>
      </c>
      <c r="B4" s="45"/>
      <c r="C4" s="46" t="s">
        <v>65</v>
      </c>
      <c r="D4" s="26"/>
      <c r="E4" s="24"/>
    </row>
    <row r="5" spans="1:5" ht="19.75" customHeight="1" x14ac:dyDescent="0.5">
      <c r="A5" s="44" t="s">
        <v>62</v>
      </c>
      <c r="B5" s="45"/>
      <c r="C5" s="46" t="s">
        <v>79</v>
      </c>
      <c r="D5" s="26"/>
      <c r="E5" s="24"/>
    </row>
    <row r="6" spans="1:5" ht="21" x14ac:dyDescent="0.5">
      <c r="A6" s="44" t="s">
        <v>63</v>
      </c>
      <c r="B6" s="45"/>
      <c r="C6" s="47" t="s">
        <v>64</v>
      </c>
      <c r="D6" s="25"/>
      <c r="E6" s="24"/>
    </row>
    <row r="7" spans="1:5" ht="21" x14ac:dyDescent="0.5">
      <c r="A7" s="44" t="s">
        <v>72</v>
      </c>
      <c r="B7" s="48"/>
      <c r="C7" s="49" t="s">
        <v>73</v>
      </c>
      <c r="D7" s="26"/>
      <c r="E7" s="24"/>
    </row>
    <row r="8" spans="1:5" x14ac:dyDescent="0.35">
      <c r="A8" s="13"/>
      <c r="B8" s="14"/>
      <c r="C8" s="15"/>
      <c r="D8" s="16"/>
      <c r="E8" s="13"/>
    </row>
    <row r="9" spans="1:5" x14ac:dyDescent="0.35">
      <c r="A9" s="17"/>
      <c r="B9" s="6"/>
      <c r="C9" s="6"/>
      <c r="D9" s="18"/>
      <c r="E9" s="6"/>
    </row>
    <row r="10" spans="1:5" x14ac:dyDescent="0.35">
      <c r="A10" s="6"/>
      <c r="B10" s="6"/>
      <c r="C10" s="6"/>
      <c r="D10" s="12"/>
      <c r="E10" s="6"/>
    </row>
    <row r="13" spans="1:5" x14ac:dyDescent="0.35">
      <c r="A13" s="6"/>
      <c r="B13" s="6"/>
      <c r="C13" s="7"/>
      <c r="D13" s="12"/>
      <c r="E13" s="6"/>
    </row>
    <row r="14" spans="1:5" x14ac:dyDescent="0.35">
      <c r="A14" s="6"/>
      <c r="B14" s="6"/>
      <c r="C14" s="6"/>
      <c r="D14" s="12"/>
      <c r="E14" s="6"/>
    </row>
    <row r="15" spans="1:5" x14ac:dyDescent="0.35">
      <c r="A15" s="6"/>
      <c r="B15" s="6"/>
      <c r="C15" s="6"/>
      <c r="D15" s="12"/>
      <c r="E15" s="6"/>
    </row>
    <row r="16" spans="1:5" x14ac:dyDescent="0.35">
      <c r="A16" s="6"/>
      <c r="B16" s="6"/>
      <c r="C16" s="6"/>
      <c r="D16" s="12"/>
      <c r="E16" s="6"/>
    </row>
    <row r="17" spans="1:5" x14ac:dyDescent="0.35">
      <c r="A17" s="19"/>
      <c r="B17" s="6"/>
      <c r="C17" s="6"/>
      <c r="D17" s="18"/>
      <c r="E17" s="7"/>
    </row>
    <row r="20" spans="1:5" x14ac:dyDescent="0.35">
      <c r="A20" s="6"/>
      <c r="B20" s="6"/>
      <c r="C20" s="7"/>
      <c r="D20" s="12"/>
      <c r="E20" s="6"/>
    </row>
    <row r="21" spans="1:5" x14ac:dyDescent="0.35">
      <c r="A21" s="6"/>
      <c r="B21" s="6"/>
      <c r="C21" s="6"/>
      <c r="D21" s="12"/>
      <c r="E21" s="6"/>
    </row>
    <row r="22" spans="1:5" x14ac:dyDescent="0.35">
      <c r="A22" s="6"/>
      <c r="B22" s="6"/>
      <c r="C22" s="6"/>
      <c r="D22" s="12"/>
      <c r="E22" s="6"/>
    </row>
    <row r="23" spans="1:5" x14ac:dyDescent="0.35">
      <c r="A23" s="6"/>
      <c r="B23" s="6"/>
      <c r="D23" s="18"/>
      <c r="E23" s="7"/>
    </row>
    <row r="24" spans="1:5" x14ac:dyDescent="0.35">
      <c r="A24" s="20"/>
      <c r="B24" s="6"/>
      <c r="C24" s="6"/>
      <c r="D24" s="18"/>
      <c r="E24" s="7"/>
    </row>
    <row r="27" spans="1:5" x14ac:dyDescent="0.35">
      <c r="A27" s="6"/>
      <c r="B27" s="6"/>
      <c r="C27" s="7"/>
      <c r="D27" s="12"/>
      <c r="E27" s="6"/>
    </row>
    <row r="28" spans="1:5" x14ac:dyDescent="0.35">
      <c r="A28" s="17"/>
      <c r="B28" s="6"/>
      <c r="C28" s="6"/>
      <c r="D28" s="12"/>
      <c r="E28" s="6"/>
    </row>
    <row r="29" spans="1:5" x14ac:dyDescent="0.35">
      <c r="A29" s="6"/>
      <c r="B29" s="6"/>
      <c r="C29" s="6"/>
      <c r="D29" s="12"/>
      <c r="E29" s="6"/>
    </row>
    <row r="30" spans="1:5" x14ac:dyDescent="0.35">
      <c r="A30" s="6"/>
      <c r="B30" s="6"/>
      <c r="C30" s="6"/>
      <c r="D30" s="18"/>
      <c r="E30" s="6"/>
    </row>
    <row r="31" spans="1:5" x14ac:dyDescent="0.35">
      <c r="A31" s="6"/>
      <c r="B31" s="6"/>
      <c r="C31" s="6"/>
      <c r="D31" s="18"/>
      <c r="E31" s="6"/>
    </row>
    <row r="32" spans="1:5" x14ac:dyDescent="0.35">
      <c r="A32" s="20"/>
      <c r="B32" s="6"/>
      <c r="C32" s="6"/>
      <c r="D32" s="12"/>
      <c r="E32" s="6"/>
    </row>
    <row r="33" spans="1:7" x14ac:dyDescent="0.35">
      <c r="A33" s="6"/>
      <c r="B33" s="6"/>
      <c r="C33" s="6"/>
      <c r="D33" s="18"/>
      <c r="E33" s="6"/>
    </row>
    <row r="34" spans="1:7" x14ac:dyDescent="0.35">
      <c r="A34" s="12"/>
      <c r="B34" s="12"/>
      <c r="C34" s="7"/>
      <c r="D34" s="18"/>
      <c r="E34" s="6"/>
      <c r="F34" s="18"/>
      <c r="G34" s="18"/>
    </row>
    <row r="37" spans="1:7" x14ac:dyDescent="0.35">
      <c r="A37" s="6"/>
      <c r="B37" s="6"/>
      <c r="C37" s="7"/>
      <c r="D37" s="12"/>
      <c r="E37" s="6"/>
    </row>
    <row r="38" spans="1:7" x14ac:dyDescent="0.35">
      <c r="A38" s="12"/>
      <c r="B38" s="6"/>
      <c r="C38" s="6"/>
      <c r="D38" s="12"/>
      <c r="E38" s="6"/>
    </row>
    <row r="39" spans="1:7" x14ac:dyDescent="0.35">
      <c r="A39" s="6"/>
      <c r="B39" s="6"/>
      <c r="C39" s="6"/>
      <c r="D39" s="12"/>
      <c r="E39" s="6"/>
    </row>
    <row r="40" spans="1:7" x14ac:dyDescent="0.35">
      <c r="A40" s="6"/>
      <c r="B40" s="6"/>
      <c r="C40" s="6"/>
      <c r="D40" s="12"/>
      <c r="E40" s="6"/>
    </row>
    <row r="41" spans="1:7" x14ac:dyDescent="0.35">
      <c r="A41" s="19"/>
      <c r="B41" s="6"/>
      <c r="C41" s="6"/>
      <c r="D41" s="18"/>
      <c r="E41" s="7"/>
      <c r="F41" s="18"/>
      <c r="G41" s="18"/>
    </row>
    <row r="42" spans="1:7" x14ac:dyDescent="0.35">
      <c r="F42" s="18"/>
      <c r="G42" s="2"/>
    </row>
  </sheetData>
  <hyperlinks>
    <hyperlink ref="C6" r:id="rId1" xr:uid="{9548DED9-81BE-431B-A8EC-E822D253C58F}"/>
  </hyperlinks>
  <pageMargins left="0.7" right="0.7" top="0.75" bottom="0.75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SusQI sheet</vt:lpstr>
      <vt:lpstr>Assumptions sheet</vt:lpstr>
      <vt:lpstr>Workings sheet</vt:lpstr>
      <vt:lpstr>Info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Gareth Murcutt</dc:creator>
  <cp:lastModifiedBy>Ben Whittaker</cp:lastModifiedBy>
  <dcterms:created xsi:type="dcterms:W3CDTF">2022-08-04T08:03:33Z</dcterms:created>
  <dcterms:modified xsi:type="dcterms:W3CDTF">2023-11-01T12:44:29Z</dcterms:modified>
</cp:coreProperties>
</file>